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k.a36\Desktop\"/>
    </mc:Choice>
  </mc:AlternateContent>
  <bookViews>
    <workbookView xWindow="0" yWindow="0" windowWidth="14295" windowHeight="6120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52511"/>
</workbook>
</file>

<file path=xl/calcChain.xml><?xml version="1.0" encoding="utf-8"?>
<calcChain xmlns="http://schemas.openxmlformats.org/spreadsheetml/2006/main">
  <c r="E137" i="1" l="1"/>
  <c r="F159" i="1" l="1"/>
  <c r="F161" i="1"/>
  <c r="F157" i="1"/>
  <c r="F156" i="1"/>
  <c r="F110" i="1" l="1"/>
  <c r="F111" i="1"/>
  <c r="G111" i="1" s="1"/>
  <c r="F112" i="1"/>
  <c r="G112" i="1" s="1"/>
  <c r="G91" i="1"/>
  <c r="G84" i="1"/>
  <c r="G110" i="1"/>
  <c r="G75" i="1" l="1"/>
  <c r="F129" i="1" l="1"/>
  <c r="F128" i="1"/>
  <c r="F155" i="1" l="1"/>
  <c r="F109" i="1" l="1"/>
  <c r="E113" i="1" l="1"/>
  <c r="F118" i="1" s="1"/>
  <c r="F160" i="1"/>
  <c r="G147" i="1"/>
  <c r="G145" i="1"/>
  <c r="F148" i="1"/>
  <c r="G137" i="1"/>
  <c r="G136" i="1"/>
  <c r="F130" i="1"/>
  <c r="G146" i="1"/>
  <c r="G56" i="1"/>
  <c r="G44" i="1"/>
  <c r="G43" i="1"/>
  <c r="G39" i="1"/>
  <c r="G38" i="1"/>
  <c r="G37" i="1"/>
  <c r="G32" i="1"/>
  <c r="G61" i="1" s="1"/>
  <c r="G100" i="1" s="1"/>
  <c r="G46" i="1" l="1"/>
  <c r="G62" i="1" s="1"/>
  <c r="G63" i="1" s="1"/>
  <c r="G101" i="1" s="1"/>
  <c r="G93" i="1"/>
  <c r="G144" i="1"/>
  <c r="G76" i="1"/>
  <c r="G99" i="1" s="1"/>
  <c r="G102" i="1" s="1"/>
  <c r="F113" i="1"/>
  <c r="G109" i="1"/>
  <c r="G113" i="1" s="1"/>
  <c r="F119" i="1" s="1"/>
  <c r="G103" i="1" l="1"/>
  <c r="D67" i="1"/>
  <c r="E148" i="1"/>
  <c r="G143" i="1"/>
  <c r="G148" i="1" s="1"/>
</calcChain>
</file>

<file path=xl/sharedStrings.xml><?xml version="1.0" encoding="utf-8"?>
<sst xmlns="http://schemas.openxmlformats.org/spreadsheetml/2006/main" count="204" uniqueCount="149">
  <si>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</si>
  <si>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</si>
  <si>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</si>
  <si>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</si>
  <si>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</si>
  <si>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</si>
  <si>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</si>
  <si>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</si>
  <si>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</si>
  <si>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</si>
  <si>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</si>
  <si>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</si>
  <si>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</si>
  <si>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</si>
  <si>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</si>
  <si>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</si>
  <si>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</si>
  <si>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</si>
  <si>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</si>
  <si>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</si>
  <si>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</si>
  <si>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</si>
  <si>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</si>
  <si>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</si>
  <si>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</si>
  <si>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</si>
  <si>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</si>
  <si>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</si>
  <si>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</si>
  <si>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</si>
  <si>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</si>
  <si>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</si>
  <si>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</si>
  <si>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</si>
  <si>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</si>
  <si>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</si>
  <si>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</si>
  <si>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</si>
  <si>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</si>
  <si>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</si>
  <si>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</si>
  <si>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</si>
  <si>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</si>
  <si>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</si>
  <si>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</si>
  <si>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</si>
  <si>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</si>
  <si>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</si>
  <si>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</si>
  <si>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</si>
  <si>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</si>
  <si>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</si>
  <si>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</si>
  <si>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</si>
  <si>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</si>
  <si>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</si>
  <si>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</si>
  <si>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</si>
  <si>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</si>
  <si>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</si>
  <si>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</si>
  <si>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</si>
  <si>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</si>
  <si>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</si>
  <si>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</si>
  <si>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</si>
  <si>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</si>
  <si>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</si>
  <si>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</si>
  <si>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</si>
  <si>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</si>
  <si>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</si>
  <si>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</si>
  <si>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</si>
  <si>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</si>
  <si>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</si>
  <si>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</si>
  <si>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</si>
  <si>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</si>
  <si>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</si>
  <si>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</si>
  <si>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</si>
  <si>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</si>
  <si>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</si>
  <si>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</si>
  <si>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</si>
  <si>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</si>
  <si>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</si>
  <si>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</si>
  <si>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</si>
  <si>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</si>
  <si>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</si>
  <si>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</si>
  <si>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</si>
  <si>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</si>
  <si>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</si>
  <si>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</si>
  <si>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</si>
  <si>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</si>
  <si>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</si>
  <si>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</si>
  <si>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</si>
  <si>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</si>
  <si>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</si>
  <si>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</si>
  <si>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</si>
  <si>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</si>
  <si>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</si>
  <si>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</si>
  <si>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</si>
  <si>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</si>
  <si>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</si>
  <si>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</si>
  <si>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</si>
  <si>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</si>
  <si>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</si>
  <si>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</si>
  <si>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</si>
  <si>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</si>
  <si>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</si>
  <si>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</si>
  <si>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</si>
  <si>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</si>
  <si>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</si>
  <si>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</si>
  <si>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</si>
  <si>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</si>
  <si>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</si>
  <si>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</si>
  <si>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</si>
  <si>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</si>
  <si>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</si>
  <si>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</si>
  <si>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</si>
  <si>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</si>
  <si>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</si>
  <si>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</si>
  <si>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</si>
  <si>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</si>
  <si>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</si>
  <si>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</si>
  <si>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</si>
  <si>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</si>
  <si>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</si>
  <si>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</si>
  <si>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</si>
  <si>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</si>
  <si>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As at Year End (Poush) 2071 -72</t>
  </si>
  <si>
    <t>Non performing assets decreased by Rs.198,572,288.2 during the quarter.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</si>
</sst>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34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168" fontId="5" fillId="0" borderId="1" xfId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43" fontId="8" fillId="25" borderId="1" xfId="1" applyNumberFormat="1" applyFont="1" applyFill="1" applyBorder="1" applyProtection="1">
      <protection locked="0"/>
    </xf>
    <xf numFmtId="49" fontId="5" fillId="25" borderId="0" xfId="0" applyNumberFormat="1" applyFont="1" applyFill="1"/>
    <xf numFmtId="0" fontId="4" fillId="25" borderId="0" xfId="0" applyFont="1" applyFill="1"/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0" fontId="5" fillId="25" borderId="1" xfId="0" applyFont="1" applyFill="1" applyBorder="1" applyAlignment="1">
      <alignment horizontal="center"/>
    </xf>
    <xf numFmtId="0" fontId="4" fillId="25" borderId="2" xfId="0" applyFont="1" applyFill="1" applyBorder="1" applyAlignment="1"/>
    <xf numFmtId="164" fontId="4" fillId="25" borderId="1" xfId="0" applyNumberFormat="1" applyFont="1" applyFill="1" applyBorder="1"/>
    <xf numFmtId="0" fontId="4" fillId="25" borderId="1" xfId="0" applyFont="1" applyFill="1" applyBorder="1"/>
    <xf numFmtId="169" fontId="8" fillId="25" borderId="1" xfId="260" applyNumberFormat="1" applyFont="1" applyFill="1" applyBorder="1" applyAlignment="1" applyProtection="1">
      <protection hidden="1"/>
    </xf>
    <xf numFmtId="2" fontId="8" fillId="25" borderId="1" xfId="260" applyNumberFormat="1" applyFont="1" applyFill="1" applyBorder="1" applyAlignment="1" applyProtection="1">
      <protection hidden="1"/>
    </xf>
    <xf numFmtId="2" fontId="4" fillId="25" borderId="1" xfId="1" applyNumberFormat="1" applyFont="1" applyFill="1" applyBorder="1" applyAlignment="1">
      <alignment horizontal="right"/>
    </xf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2" fontId="5" fillId="25" borderId="1" xfId="0" applyNumberFormat="1" applyFont="1" applyFill="1" applyBorder="1" applyAlignment="1">
      <alignment horizontal="right" vertical="top" wrapText="1"/>
    </xf>
    <xf numFmtId="2" fontId="5" fillId="25" borderId="1" xfId="2" applyNumberFormat="1" applyFont="1" applyFill="1" applyBorder="1" applyAlignment="1">
      <alignment horizontal="right" vertical="top" wrapText="1"/>
    </xf>
    <xf numFmtId="2" fontId="0" fillId="25" borderId="1" xfId="0" applyNumberFormat="1" applyFont="1" applyFill="1" applyBorder="1"/>
    <xf numFmtId="2" fontId="4" fillId="25" borderId="1" xfId="2" applyNumberFormat="1" applyFont="1" applyFill="1" applyBorder="1" applyAlignment="1">
      <alignment horizontal="right" vertical="top" wrapText="1"/>
    </xf>
    <xf numFmtId="2" fontId="4" fillId="25" borderId="1" xfId="0" applyNumberFormat="1" applyFont="1" applyFill="1" applyBorder="1"/>
    <xf numFmtId="43" fontId="8" fillId="0" borderId="1" xfId="1" applyFont="1" applyFill="1" applyBorder="1" applyProtection="1">
      <protection locked="0"/>
    </xf>
    <xf numFmtId="2" fontId="8" fillId="0" borderId="1" xfId="0" applyNumberFormat="1" applyFont="1" applyFill="1" applyBorder="1" applyProtection="1">
      <protection locked="0"/>
    </xf>
    <xf numFmtId="43" fontId="10" fillId="0" borderId="1" xfId="1" applyFont="1" applyFill="1" applyBorder="1" applyProtection="1">
      <protection locked="0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" fontId="5" fillId="0" borderId="1" xfId="1" applyNumberFormat="1" applyFont="1" applyFill="1" applyBorder="1" applyAlignment="1"/>
    <xf numFmtId="0" fontId="4" fillId="0" borderId="0" xfId="1" applyNumberFormat="1" applyFont="1" applyFill="1"/>
    <xf numFmtId="0" fontId="5" fillId="25" borderId="1" xfId="0" applyFont="1" applyFill="1" applyBorder="1" applyAlignment="1"/>
    <xf numFmtId="0" fontId="5" fillId="25" borderId="1" xfId="0" applyFont="1" applyFill="1" applyBorder="1" applyAlignment="1">
      <alignment horizontal="center" wrapText="1"/>
    </xf>
    <xf numFmtId="41" fontId="4" fillId="25" borderId="1" xfId="1" applyNumberFormat="1" applyFont="1" applyFill="1" applyBorder="1"/>
    <xf numFmtId="10" fontId="4" fillId="25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5" borderId="1" xfId="0" applyFont="1" applyFill="1" applyBorder="1" applyAlignment="1">
      <alignment horizontal="left"/>
    </xf>
    <xf numFmtId="0" fontId="3" fillId="0" borderId="0" xfId="0" applyFont="1" applyFill="1" applyAlignment="1"/>
    <xf numFmtId="0" fontId="3" fillId="25" borderId="0" xfId="0" applyFont="1" applyFill="1" applyAlignment="1"/>
    <xf numFmtId="0" fontId="6" fillId="25" borderId="0" xfId="0" applyFont="1" applyFill="1" applyAlignment="1"/>
    <xf numFmtId="0" fontId="5" fillId="25" borderId="1" xfId="0" applyFont="1" applyFill="1" applyBorder="1" applyAlignment="1">
      <alignment horizontal="left" vertical="top" wrapText="1"/>
    </xf>
    <xf numFmtId="0" fontId="4" fillId="25" borderId="2" xfId="0" applyFont="1" applyFill="1" applyBorder="1" applyAlignment="1">
      <alignment horizontal="left" vertical="top" wrapText="1"/>
    </xf>
    <xf numFmtId="0" fontId="4" fillId="25" borderId="4" xfId="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left" vertical="top" wrapText="1"/>
    </xf>
    <xf numFmtId="0" fontId="5" fillId="25" borderId="1" xfId="0" applyFont="1" applyFill="1" applyBorder="1" applyAlignment="1">
      <alignment horizontal="left"/>
    </xf>
    <xf numFmtId="0" fontId="4" fillId="25" borderId="2" xfId="0" applyFont="1" applyFill="1" applyBorder="1" applyAlignment="1">
      <alignment horizontal="left"/>
    </xf>
    <xf numFmtId="0" fontId="4" fillId="25" borderId="4" xfId="0" applyFont="1" applyFill="1" applyBorder="1" applyAlignment="1">
      <alignment horizontal="left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ik.a36/AppData/Local/Microsoft/Windows/INetCache/Content.Outlook/5XSPHRFN/CAR%20MBL%20Ashwin%20207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FN 1"/>
      <sheetName val="FN 2"/>
      <sheetName val="FN 3"/>
      <sheetName val="FN 4"/>
      <sheetName val="FN 5"/>
      <sheetName val="FN 6"/>
      <sheetName val="FN 7"/>
      <sheetName val="FN 8"/>
      <sheetName val="SRP"/>
      <sheetName val="Code"/>
      <sheetName val="W1"/>
      <sheetName val="W2"/>
      <sheetName val="W3"/>
      <sheetName val="W4"/>
      <sheetName val="W5"/>
      <sheetName val="W6"/>
      <sheetName val="W7"/>
      <sheetName val="W8"/>
      <sheetName val="W9"/>
      <sheetName val="W1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7">
          <cell r="P67">
            <v>134.05771181599999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1"/>
  <sheetViews>
    <sheetView showGridLines="0" tabSelected="1" topLeftCell="A104" workbookViewId="0">
      <selection activeCell="C137" sqref="C137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10" t="s">
        <v>0</v>
      </c>
      <c r="C2" s="110"/>
      <c r="D2" s="110"/>
      <c r="E2" s="110"/>
      <c r="F2" s="110"/>
      <c r="G2" s="110"/>
    </row>
    <row r="3" spans="2:7" ht="15">
      <c r="B3" s="110" t="s">
        <v>1</v>
      </c>
      <c r="C3" s="110"/>
      <c r="D3" s="110"/>
      <c r="E3" s="110"/>
      <c r="F3" s="110"/>
      <c r="G3" s="110"/>
    </row>
    <row r="4" spans="2:7">
      <c r="B4" s="111" t="s">
        <v>147</v>
      </c>
      <c r="C4" s="111"/>
      <c r="D4" s="111"/>
      <c r="E4" s="111"/>
      <c r="F4" s="111"/>
      <c r="G4" s="111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12" t="s">
        <v>3</v>
      </c>
      <c r="D6" s="113"/>
    </row>
    <row r="7" spans="2:7">
      <c r="C7" s="9"/>
      <c r="D7" s="10"/>
    </row>
    <row r="8" spans="2:7">
      <c r="C8" s="114" t="s">
        <v>4</v>
      </c>
      <c r="D8" s="114"/>
      <c r="E8" s="114"/>
      <c r="F8" s="9"/>
      <c r="G8" s="9"/>
    </row>
    <row r="9" spans="2:7">
      <c r="C9" s="11"/>
      <c r="E9" s="12"/>
      <c r="F9" s="12"/>
      <c r="G9" s="13" t="s">
        <v>146</v>
      </c>
    </row>
    <row r="10" spans="2:7">
      <c r="C10" s="14"/>
      <c r="D10" s="107" t="s">
        <v>5</v>
      </c>
      <c r="E10" s="108"/>
      <c r="F10" s="109"/>
      <c r="G10" s="15" t="s">
        <v>6</v>
      </c>
    </row>
    <row r="11" spans="2:7">
      <c r="C11" s="1" t="s">
        <v>7</v>
      </c>
      <c r="D11" s="115" t="s">
        <v>8</v>
      </c>
      <c r="E11" s="116"/>
      <c r="F11" s="117"/>
      <c r="G11" s="95">
        <v>2776.25</v>
      </c>
    </row>
    <row r="12" spans="2:7">
      <c r="C12" s="1" t="s">
        <v>9</v>
      </c>
      <c r="D12" s="115" t="s">
        <v>10</v>
      </c>
      <c r="E12" s="116"/>
      <c r="F12" s="117"/>
      <c r="G12" s="2"/>
    </row>
    <row r="13" spans="2:7">
      <c r="C13" s="1" t="s">
        <v>11</v>
      </c>
      <c r="D13" s="115" t="s">
        <v>12</v>
      </c>
      <c r="E13" s="116"/>
      <c r="F13" s="117"/>
      <c r="G13" s="2"/>
    </row>
    <row r="14" spans="2:7">
      <c r="C14" s="1" t="s">
        <v>13</v>
      </c>
      <c r="D14" s="115" t="s">
        <v>14</v>
      </c>
      <c r="E14" s="116"/>
      <c r="F14" s="117"/>
      <c r="G14" s="95"/>
    </row>
    <row r="15" spans="2:7">
      <c r="C15" s="1" t="s">
        <v>15</v>
      </c>
      <c r="D15" s="115" t="s">
        <v>16</v>
      </c>
      <c r="E15" s="116"/>
      <c r="F15" s="117"/>
      <c r="G15" s="95">
        <v>300.77024488461103</v>
      </c>
    </row>
    <row r="16" spans="2:7">
      <c r="C16" s="1" t="s">
        <v>17</v>
      </c>
      <c r="D16" s="115" t="s">
        <v>18</v>
      </c>
      <c r="E16" s="116"/>
      <c r="F16" s="117"/>
      <c r="G16" s="95">
        <v>45.74</v>
      </c>
    </row>
    <row r="17" spans="3:7">
      <c r="C17" s="1" t="s">
        <v>19</v>
      </c>
      <c r="D17" s="115" t="s">
        <v>20</v>
      </c>
      <c r="E17" s="116"/>
      <c r="F17" s="117"/>
      <c r="G17" s="96">
        <v>343.4</v>
      </c>
    </row>
    <row r="18" spans="3:7">
      <c r="C18" s="1" t="s">
        <v>21</v>
      </c>
      <c r="D18" s="115" t="s">
        <v>22</v>
      </c>
      <c r="E18" s="116"/>
      <c r="F18" s="117"/>
      <c r="G18" s="3"/>
    </row>
    <row r="19" spans="3:7">
      <c r="C19" s="1" t="s">
        <v>23</v>
      </c>
      <c r="D19" s="115" t="s">
        <v>24</v>
      </c>
      <c r="E19" s="116"/>
      <c r="F19" s="117"/>
      <c r="G19" s="3"/>
    </row>
    <row r="20" spans="3:7">
      <c r="C20" s="1" t="s">
        <v>25</v>
      </c>
      <c r="D20" s="115" t="s">
        <v>26</v>
      </c>
      <c r="E20" s="116"/>
      <c r="F20" s="117"/>
      <c r="G20" s="3"/>
    </row>
    <row r="21" spans="3:7">
      <c r="C21" s="1" t="s">
        <v>27</v>
      </c>
      <c r="D21" s="62" t="s">
        <v>28</v>
      </c>
      <c r="E21" s="63"/>
      <c r="F21" s="64"/>
      <c r="G21" s="80">
        <v>101.63643953852716</v>
      </c>
    </row>
    <row r="22" spans="3:7">
      <c r="C22" s="1" t="s">
        <v>29</v>
      </c>
      <c r="D22" s="115" t="s">
        <v>30</v>
      </c>
      <c r="E22" s="116"/>
      <c r="F22" s="117"/>
      <c r="G22" s="2"/>
    </row>
    <row r="23" spans="3:7">
      <c r="C23" s="1" t="s">
        <v>31</v>
      </c>
      <c r="D23" s="115" t="s">
        <v>32</v>
      </c>
      <c r="E23" s="116"/>
      <c r="F23" s="117"/>
      <c r="G23" s="2"/>
    </row>
    <row r="24" spans="3:7">
      <c r="C24" s="1" t="s">
        <v>33</v>
      </c>
      <c r="D24" s="115" t="s">
        <v>34</v>
      </c>
      <c r="E24" s="116"/>
      <c r="F24" s="117"/>
      <c r="G24" s="2">
        <v>-69</v>
      </c>
    </row>
    <row r="25" spans="3:7">
      <c r="C25" s="1" t="s">
        <v>35</v>
      </c>
      <c r="D25" s="115" t="s">
        <v>36</v>
      </c>
      <c r="E25" s="116"/>
      <c r="F25" s="117"/>
      <c r="G25" s="3"/>
    </row>
    <row r="26" spans="3:7">
      <c r="C26" s="1" t="s">
        <v>37</v>
      </c>
      <c r="D26" s="115" t="s">
        <v>38</v>
      </c>
      <c r="E26" s="116"/>
      <c r="F26" s="117"/>
      <c r="G26" s="3"/>
    </row>
    <row r="27" spans="3:7">
      <c r="C27" s="1" t="s">
        <v>39</v>
      </c>
      <c r="D27" s="115" t="s">
        <v>40</v>
      </c>
      <c r="E27" s="116"/>
      <c r="F27" s="117"/>
      <c r="G27" s="3"/>
    </row>
    <row r="28" spans="3:7">
      <c r="C28" s="1" t="s">
        <v>41</v>
      </c>
      <c r="D28" s="115" t="s">
        <v>42</v>
      </c>
      <c r="E28" s="116"/>
      <c r="F28" s="117"/>
      <c r="G28" s="3"/>
    </row>
    <row r="29" spans="3:7">
      <c r="C29" s="1" t="s">
        <v>43</v>
      </c>
      <c r="D29" s="115" t="s">
        <v>44</v>
      </c>
      <c r="E29" s="116"/>
      <c r="F29" s="117"/>
      <c r="G29" s="3"/>
    </row>
    <row r="30" spans="3:7">
      <c r="C30" s="1" t="s">
        <v>45</v>
      </c>
      <c r="D30" s="115" t="s">
        <v>46</v>
      </c>
      <c r="E30" s="116"/>
      <c r="F30" s="117"/>
      <c r="G30" s="3"/>
    </row>
    <row r="31" spans="3:7">
      <c r="C31" s="1"/>
      <c r="D31" s="115"/>
      <c r="E31" s="116"/>
      <c r="F31" s="117"/>
      <c r="G31" s="3"/>
    </row>
    <row r="32" spans="3:7">
      <c r="C32" s="14"/>
      <c r="D32" s="107" t="s">
        <v>47</v>
      </c>
      <c r="E32" s="108"/>
      <c r="F32" s="109"/>
      <c r="G32" s="16">
        <f>SUM(G11:G31)</f>
        <v>3498.7966844231382</v>
      </c>
    </row>
    <row r="33" spans="2:13">
      <c r="C33" s="17"/>
    </row>
    <row r="34" spans="2:13">
      <c r="C34" s="114" t="s">
        <v>48</v>
      </c>
      <c r="D34" s="119"/>
    </row>
    <row r="35" spans="2:13">
      <c r="C35" s="11"/>
      <c r="E35" s="12"/>
      <c r="F35" s="12"/>
      <c r="G35" s="13" t="s">
        <v>146</v>
      </c>
    </row>
    <row r="36" spans="2:13">
      <c r="C36" s="14"/>
      <c r="D36" s="120" t="s">
        <v>5</v>
      </c>
      <c r="E36" s="120"/>
      <c r="F36" s="120"/>
      <c r="G36" s="15" t="s">
        <v>6</v>
      </c>
    </row>
    <row r="37" spans="2:13">
      <c r="C37" s="1" t="s">
        <v>7</v>
      </c>
      <c r="D37" s="118" t="s">
        <v>49</v>
      </c>
      <c r="E37" s="118"/>
      <c r="F37" s="118"/>
      <c r="G37" s="18">
        <f>'[33]Capital Fund'!C40</f>
        <v>0</v>
      </c>
    </row>
    <row r="38" spans="2:13">
      <c r="C38" s="1" t="s">
        <v>9</v>
      </c>
      <c r="D38" s="118" t="s">
        <v>50</v>
      </c>
      <c r="E38" s="118"/>
      <c r="F38" s="118"/>
      <c r="G38" s="18">
        <f>'[33]Capital Fund'!C41</f>
        <v>0</v>
      </c>
    </row>
    <row r="39" spans="2:13">
      <c r="C39" s="1" t="s">
        <v>11</v>
      </c>
      <c r="D39" s="118" t="s">
        <v>51</v>
      </c>
      <c r="E39" s="118"/>
      <c r="F39" s="118"/>
      <c r="G39" s="18">
        <f>'[33]Capital Fund'!C42</f>
        <v>0</v>
      </c>
    </row>
    <row r="40" spans="2:13">
      <c r="C40" s="1" t="s">
        <v>13</v>
      </c>
      <c r="D40" s="118" t="s">
        <v>52</v>
      </c>
      <c r="E40" s="118"/>
      <c r="F40" s="118"/>
      <c r="G40" s="97">
        <v>333.9365111139748</v>
      </c>
    </row>
    <row r="41" spans="2:13">
      <c r="C41" s="1" t="s">
        <v>15</v>
      </c>
      <c r="D41" s="118" t="s">
        <v>53</v>
      </c>
      <c r="E41" s="118"/>
      <c r="F41" s="118"/>
      <c r="G41" s="80">
        <v>10.726032057499999</v>
      </c>
    </row>
    <row r="42" spans="2:13">
      <c r="C42" s="1" t="s">
        <v>17</v>
      </c>
      <c r="D42" s="118" t="s">
        <v>54</v>
      </c>
      <c r="E42" s="118"/>
      <c r="F42" s="118"/>
      <c r="G42" s="80">
        <v>0.58284666000000018</v>
      </c>
    </row>
    <row r="43" spans="2:13">
      <c r="C43" s="1" t="s">
        <v>19</v>
      </c>
      <c r="D43" s="118" t="s">
        <v>55</v>
      </c>
      <c r="E43" s="118"/>
      <c r="F43" s="118"/>
      <c r="G43" s="18">
        <f>'[33]Capital Fund'!C46</f>
        <v>0</v>
      </c>
    </row>
    <row r="44" spans="2:13">
      <c r="C44" s="1" t="s">
        <v>21</v>
      </c>
      <c r="D44" s="118" t="s">
        <v>56</v>
      </c>
      <c r="E44" s="118"/>
      <c r="F44" s="118"/>
      <c r="G44" s="18">
        <f>'[33]Capital Fund'!C47</f>
        <v>0</v>
      </c>
    </row>
    <row r="45" spans="2:13">
      <c r="C45" s="19"/>
      <c r="D45" s="118"/>
      <c r="E45" s="118"/>
      <c r="F45" s="118"/>
      <c r="G45" s="18"/>
    </row>
    <row r="46" spans="2:13">
      <c r="C46" s="14"/>
      <c r="D46" s="120" t="s">
        <v>57</v>
      </c>
      <c r="E46" s="120"/>
      <c r="F46" s="120"/>
      <c r="G46" s="20">
        <f>SUM(G37:G45)</f>
        <v>345.24538983147477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58</v>
      </c>
      <c r="C48" s="121" t="s">
        <v>59</v>
      </c>
      <c r="D48" s="121"/>
      <c r="E48" s="121"/>
      <c r="F48" s="23"/>
      <c r="G48" s="23"/>
    </row>
    <row r="49" spans="2:8">
      <c r="C49" s="122" t="s">
        <v>60</v>
      </c>
      <c r="D49" s="122"/>
      <c r="E49" s="122"/>
      <c r="F49" s="122"/>
      <c r="G49" s="122"/>
    </row>
    <row r="51" spans="2:8" ht="15">
      <c r="B51" s="8" t="s">
        <v>61</v>
      </c>
      <c r="C51" s="112" t="s">
        <v>62</v>
      </c>
      <c r="D51" s="112"/>
      <c r="E51" s="112"/>
      <c r="F51" s="61"/>
      <c r="G51" s="61"/>
    </row>
    <row r="52" spans="2:8">
      <c r="C52" s="24"/>
      <c r="E52" s="12"/>
      <c r="F52" s="12"/>
      <c r="G52" s="13" t="s">
        <v>146</v>
      </c>
    </row>
    <row r="53" spans="2:8">
      <c r="C53" s="14"/>
      <c r="D53" s="120" t="s">
        <v>5</v>
      </c>
      <c r="E53" s="120"/>
      <c r="F53" s="120"/>
      <c r="G53" s="15" t="s">
        <v>6</v>
      </c>
    </row>
    <row r="54" spans="2:8">
      <c r="C54" s="74" t="s">
        <v>7</v>
      </c>
      <c r="D54" s="123" t="s">
        <v>63</v>
      </c>
      <c r="E54" s="123"/>
      <c r="F54" s="123"/>
      <c r="G54" s="75">
        <v>45.194936150000004</v>
      </c>
    </row>
    <row r="55" spans="2:8">
      <c r="C55" s="1"/>
      <c r="D55" s="118"/>
      <c r="E55" s="118"/>
      <c r="F55" s="118"/>
      <c r="G55" s="25"/>
    </row>
    <row r="56" spans="2:8">
      <c r="C56" s="14"/>
      <c r="D56" s="120" t="s">
        <v>64</v>
      </c>
      <c r="E56" s="120"/>
      <c r="F56" s="120"/>
      <c r="G56" s="26">
        <f>SUM(G54:G55)</f>
        <v>45.194936150000004</v>
      </c>
    </row>
    <row r="57" spans="2:8" ht="17.25" customHeight="1">
      <c r="C57" s="119"/>
      <c r="D57" s="119"/>
    </row>
    <row r="58" spans="2:8" ht="15">
      <c r="B58" s="6" t="s">
        <v>65</v>
      </c>
      <c r="C58" s="112" t="s">
        <v>66</v>
      </c>
      <c r="D58" s="112"/>
      <c r="E58" s="112"/>
      <c r="F58" s="61"/>
      <c r="G58" s="61"/>
    </row>
    <row r="59" spans="2:8">
      <c r="C59" s="24"/>
      <c r="F59" s="12"/>
      <c r="G59" s="13" t="s">
        <v>146</v>
      </c>
    </row>
    <row r="60" spans="2:8">
      <c r="C60" s="14"/>
      <c r="D60" s="120" t="s">
        <v>5</v>
      </c>
      <c r="E60" s="120"/>
      <c r="F60" s="120"/>
      <c r="G60" s="15" t="s">
        <v>6</v>
      </c>
      <c r="H60" s="27"/>
    </row>
    <row r="61" spans="2:8">
      <c r="C61" s="1" t="s">
        <v>7</v>
      </c>
      <c r="D61" s="118" t="s">
        <v>67</v>
      </c>
      <c r="E61" s="118"/>
      <c r="F61" s="118"/>
      <c r="G61" s="68">
        <f>G32</f>
        <v>3498.7966844231382</v>
      </c>
      <c r="H61" s="27"/>
    </row>
    <row r="62" spans="2:8">
      <c r="C62" s="1" t="s">
        <v>9</v>
      </c>
      <c r="D62" s="118" t="s">
        <v>68</v>
      </c>
      <c r="E62" s="118"/>
      <c r="F62" s="118"/>
      <c r="G62" s="69">
        <f>G46</f>
        <v>345.24538983147477</v>
      </c>
    </row>
    <row r="63" spans="2:8">
      <c r="C63" s="14"/>
      <c r="D63" s="120" t="s">
        <v>69</v>
      </c>
      <c r="E63" s="120"/>
      <c r="F63" s="120"/>
      <c r="G63" s="26">
        <f>SUM(G61:G62)</f>
        <v>3844.042074254613</v>
      </c>
    </row>
    <row r="64" spans="2:8">
      <c r="C64" s="119"/>
      <c r="D64" s="119"/>
    </row>
    <row r="65" spans="2:9">
      <c r="C65" s="24"/>
    </row>
    <row r="66" spans="2:9" ht="15">
      <c r="B66" s="6" t="s">
        <v>70</v>
      </c>
      <c r="C66" s="28" t="s">
        <v>71</v>
      </c>
    </row>
    <row r="67" spans="2:9">
      <c r="C67" s="24"/>
      <c r="D67" s="29">
        <f>G63/G76</f>
        <v>0.10425068820688653</v>
      </c>
    </row>
    <row r="68" spans="2:9">
      <c r="C68" s="24"/>
    </row>
    <row r="69" spans="2:9" ht="15">
      <c r="B69" s="6" t="s">
        <v>72</v>
      </c>
      <c r="C69" s="28" t="s">
        <v>73</v>
      </c>
    </row>
    <row r="70" spans="2:9">
      <c r="C70" s="24"/>
      <c r="E70" s="13"/>
      <c r="F70" s="13"/>
      <c r="G70" s="13" t="s">
        <v>146</v>
      </c>
    </row>
    <row r="71" spans="2:9">
      <c r="C71" s="30"/>
      <c r="D71" s="107" t="s">
        <v>74</v>
      </c>
      <c r="E71" s="108"/>
      <c r="F71" s="109"/>
      <c r="G71" s="31" t="s">
        <v>75</v>
      </c>
    </row>
    <row r="72" spans="2:9">
      <c r="C72" s="1" t="s">
        <v>7</v>
      </c>
      <c r="D72" s="118" t="s">
        <v>76</v>
      </c>
      <c r="E72" s="118"/>
      <c r="F72" s="118"/>
      <c r="G72" s="70">
        <v>33203.212110293876</v>
      </c>
    </row>
    <row r="73" spans="2:9">
      <c r="C73" s="1" t="s">
        <v>9</v>
      </c>
      <c r="D73" s="118" t="s">
        <v>77</v>
      </c>
      <c r="E73" s="118"/>
      <c r="F73" s="118"/>
      <c r="G73" s="70">
        <v>2557.579796997255</v>
      </c>
    </row>
    <row r="74" spans="2:9">
      <c r="C74" s="1" t="s">
        <v>11</v>
      </c>
      <c r="D74" s="118" t="s">
        <v>78</v>
      </c>
      <c r="E74" s="118"/>
      <c r="F74" s="118"/>
      <c r="G74" s="70">
        <v>38.29726836968279</v>
      </c>
    </row>
    <row r="75" spans="2:9">
      <c r="C75" s="118" t="s">
        <v>79</v>
      </c>
      <c r="D75" s="118"/>
      <c r="E75" s="118"/>
      <c r="F75" s="118"/>
      <c r="G75" s="70">
        <f>SUM(G72:G74)*3%</f>
        <v>1073.9726752698245</v>
      </c>
      <c r="H75" s="27"/>
      <c r="I75" s="32"/>
    </row>
    <row r="76" spans="2:9">
      <c r="C76" s="120" t="s">
        <v>80</v>
      </c>
      <c r="D76" s="120"/>
      <c r="E76" s="120"/>
      <c r="F76" s="120"/>
      <c r="G76" s="33">
        <f>SUM(G72:G75)</f>
        <v>36873.061850930644</v>
      </c>
      <c r="H76" s="32"/>
    </row>
    <row r="77" spans="2:9">
      <c r="C77" s="24"/>
    </row>
    <row r="78" spans="2:9">
      <c r="C78" s="24"/>
    </row>
    <row r="79" spans="2:9" ht="15">
      <c r="B79" s="6" t="s">
        <v>81</v>
      </c>
      <c r="C79" s="112" t="s">
        <v>82</v>
      </c>
      <c r="D79" s="112"/>
      <c r="E79" s="112"/>
      <c r="F79" s="112"/>
      <c r="G79" s="112"/>
    </row>
    <row r="80" spans="2:9">
      <c r="C80" s="24"/>
      <c r="E80" s="12"/>
      <c r="F80" s="12"/>
      <c r="G80" s="13" t="s">
        <v>146</v>
      </c>
      <c r="H80" s="34"/>
    </row>
    <row r="81" spans="2:9">
      <c r="C81" s="14" t="s">
        <v>83</v>
      </c>
      <c r="D81" s="120" t="s">
        <v>84</v>
      </c>
      <c r="E81" s="120"/>
      <c r="F81" s="120"/>
      <c r="G81" s="31" t="s">
        <v>85</v>
      </c>
      <c r="H81" s="35"/>
    </row>
    <row r="82" spans="2:9">
      <c r="C82" s="1">
        <v>1</v>
      </c>
      <c r="D82" s="118" t="s">
        <v>86</v>
      </c>
      <c r="E82" s="118"/>
      <c r="F82" s="118"/>
      <c r="G82" s="18">
        <v>0</v>
      </c>
      <c r="H82" s="36"/>
    </row>
    <row r="83" spans="2:9">
      <c r="C83" s="1">
        <v>2</v>
      </c>
      <c r="D83" s="118" t="s">
        <v>87</v>
      </c>
      <c r="E83" s="118"/>
      <c r="F83" s="118"/>
      <c r="G83" s="98">
        <v>0</v>
      </c>
      <c r="H83" s="36"/>
    </row>
    <row r="84" spans="2:9">
      <c r="C84" s="1">
        <v>3</v>
      </c>
      <c r="D84" s="118" t="s">
        <v>88</v>
      </c>
      <c r="E84" s="118"/>
      <c r="F84" s="118"/>
      <c r="G84" s="18">
        <f>318.88+266.99+177</f>
        <v>762.87</v>
      </c>
      <c r="H84" s="73"/>
      <c r="I84" s="32"/>
    </row>
    <row r="85" spans="2:9">
      <c r="C85" s="1">
        <v>4</v>
      </c>
      <c r="D85" s="118" t="s">
        <v>89</v>
      </c>
      <c r="E85" s="118"/>
      <c r="F85" s="118"/>
      <c r="G85" s="99">
        <v>15343.7</v>
      </c>
      <c r="H85" s="36"/>
    </row>
    <row r="86" spans="2:9">
      <c r="C86" s="1">
        <v>5</v>
      </c>
      <c r="D86" s="118" t="s">
        <v>90</v>
      </c>
      <c r="E86" s="118"/>
      <c r="F86" s="118"/>
      <c r="G86" s="18">
        <v>7439.13</v>
      </c>
      <c r="H86" s="36"/>
    </row>
    <row r="87" spans="2:9">
      <c r="C87" s="1">
        <v>6</v>
      </c>
      <c r="D87" s="118" t="s">
        <v>91</v>
      </c>
      <c r="E87" s="118"/>
      <c r="F87" s="118"/>
      <c r="G87" s="18">
        <v>2221.15</v>
      </c>
      <c r="H87" s="36"/>
    </row>
    <row r="88" spans="2:9">
      <c r="C88" s="1">
        <v>7</v>
      </c>
      <c r="D88" s="118" t="s">
        <v>92</v>
      </c>
      <c r="E88" s="118"/>
      <c r="F88" s="118"/>
      <c r="G88" s="98">
        <v>1343.78</v>
      </c>
      <c r="H88" s="36"/>
    </row>
    <row r="89" spans="2:9">
      <c r="C89" s="1">
        <v>8</v>
      </c>
      <c r="D89" s="118" t="s">
        <v>93</v>
      </c>
      <c r="E89" s="118"/>
      <c r="F89" s="118"/>
      <c r="G89" s="98">
        <v>519.86</v>
      </c>
      <c r="H89" s="36"/>
    </row>
    <row r="90" spans="2:9">
      <c r="C90" s="1">
        <v>9</v>
      </c>
      <c r="D90" s="118" t="s">
        <v>94</v>
      </c>
      <c r="E90" s="118"/>
      <c r="F90" s="118"/>
      <c r="G90" s="18">
        <v>293.48</v>
      </c>
      <c r="H90" s="36"/>
    </row>
    <row r="91" spans="2:9">
      <c r="C91" s="1">
        <v>10</v>
      </c>
      <c r="D91" s="118" t="s">
        <v>95</v>
      </c>
      <c r="E91" s="118"/>
      <c r="F91" s="118"/>
      <c r="G91" s="98">
        <f>2783.81+204.12+159.77+30.05+14.14+6.07</f>
        <v>3197.96</v>
      </c>
      <c r="H91" s="36"/>
    </row>
    <row r="92" spans="2:9">
      <c r="C92" s="1">
        <v>11</v>
      </c>
      <c r="D92" s="118" t="s">
        <v>96</v>
      </c>
      <c r="E92" s="118"/>
      <c r="F92" s="118"/>
      <c r="G92" s="100">
        <v>2081.29</v>
      </c>
      <c r="H92" s="37"/>
    </row>
    <row r="93" spans="2:9">
      <c r="C93" s="14"/>
      <c r="D93" s="120" t="s">
        <v>64</v>
      </c>
      <c r="E93" s="120"/>
      <c r="F93" s="120"/>
      <c r="G93" s="101">
        <f>SUM(G82:G92)</f>
        <v>33203.22</v>
      </c>
      <c r="H93" s="34"/>
    </row>
    <row r="94" spans="2:9">
      <c r="C94" s="24"/>
      <c r="H94" s="34"/>
    </row>
    <row r="95" spans="2:9">
      <c r="C95" s="24"/>
    </row>
    <row r="96" spans="2:9" ht="15">
      <c r="B96" s="6" t="s">
        <v>97</v>
      </c>
      <c r="C96" s="67" t="s">
        <v>98</v>
      </c>
      <c r="D96" s="65"/>
    </row>
    <row r="97" spans="2:8">
      <c r="C97" s="38"/>
      <c r="D97" s="65"/>
      <c r="F97" s="13"/>
      <c r="G97" s="13" t="s">
        <v>146</v>
      </c>
    </row>
    <row r="98" spans="2:8">
      <c r="C98" s="14" t="s">
        <v>83</v>
      </c>
      <c r="D98" s="120" t="s">
        <v>5</v>
      </c>
      <c r="E98" s="120"/>
      <c r="F98" s="120"/>
      <c r="G98" s="31" t="s">
        <v>75</v>
      </c>
    </row>
    <row r="99" spans="2:8">
      <c r="C99" s="1">
        <v>1</v>
      </c>
      <c r="D99" s="118" t="s">
        <v>99</v>
      </c>
      <c r="E99" s="118"/>
      <c r="F99" s="118"/>
      <c r="G99" s="71">
        <f>G76</f>
        <v>36873.061850930644</v>
      </c>
    </row>
    <row r="100" spans="2:8">
      <c r="C100" s="1">
        <v>2</v>
      </c>
      <c r="D100" s="118" t="s">
        <v>100</v>
      </c>
      <c r="E100" s="118"/>
      <c r="F100" s="118"/>
      <c r="G100" s="71">
        <f>G61</f>
        <v>3498.7966844231382</v>
      </c>
    </row>
    <row r="101" spans="2:8">
      <c r="C101" s="1">
        <v>3</v>
      </c>
      <c r="D101" s="118" t="s">
        <v>101</v>
      </c>
      <c r="E101" s="118"/>
      <c r="F101" s="118"/>
      <c r="G101" s="72">
        <f>G63</f>
        <v>3844.042074254613</v>
      </c>
    </row>
    <row r="102" spans="2:8">
      <c r="C102" s="1">
        <v>4</v>
      </c>
      <c r="D102" s="118" t="s">
        <v>102</v>
      </c>
      <c r="E102" s="118"/>
      <c r="F102" s="118"/>
      <c r="G102" s="39">
        <f>G100/G99</f>
        <v>9.4887609240804929E-2</v>
      </c>
    </row>
    <row r="103" spans="2:8">
      <c r="C103" s="1">
        <v>5</v>
      </c>
      <c r="D103" s="118" t="s">
        <v>103</v>
      </c>
      <c r="E103" s="118"/>
      <c r="F103" s="118"/>
      <c r="G103" s="39">
        <f>G101/G99</f>
        <v>0.10425068820688653</v>
      </c>
    </row>
    <row r="104" spans="2:8">
      <c r="C104" s="38"/>
      <c r="D104" s="65"/>
    </row>
    <row r="105" spans="2:8">
      <c r="C105" s="38"/>
      <c r="D105" s="65"/>
    </row>
    <row r="106" spans="2:8" ht="15">
      <c r="B106" s="6" t="s">
        <v>104</v>
      </c>
      <c r="C106" s="67" t="s">
        <v>105</v>
      </c>
      <c r="D106" s="65"/>
    </row>
    <row r="107" spans="2:8">
      <c r="G107" s="13" t="s">
        <v>146</v>
      </c>
    </row>
    <row r="108" spans="2:8">
      <c r="C108" s="14" t="s">
        <v>83</v>
      </c>
      <c r="D108" s="14" t="s">
        <v>106</v>
      </c>
      <c r="E108" s="40" t="s">
        <v>107</v>
      </c>
      <c r="F108" s="40" t="s">
        <v>108</v>
      </c>
      <c r="G108" s="40" t="s">
        <v>109</v>
      </c>
      <c r="H108" s="41"/>
    </row>
    <row r="109" spans="2:8">
      <c r="C109" s="19"/>
      <c r="D109" s="19" t="s">
        <v>110</v>
      </c>
      <c r="E109" s="59">
        <v>0</v>
      </c>
      <c r="F109" s="53">
        <f>E109*12.5%</f>
        <v>0</v>
      </c>
      <c r="G109" s="53">
        <f>E109-F109</f>
        <v>0</v>
      </c>
      <c r="H109" s="41"/>
    </row>
    <row r="110" spans="2:8">
      <c r="C110" s="84"/>
      <c r="D110" s="84" t="s">
        <v>111</v>
      </c>
      <c r="E110" s="88">
        <v>381.15999999999997</v>
      </c>
      <c r="F110" s="89">
        <f>E110*25%</f>
        <v>95.289999999999992</v>
      </c>
      <c r="G110" s="89">
        <f>[34]W10!$P$67</f>
        <v>134.05771181599999</v>
      </c>
      <c r="H110" s="41"/>
    </row>
    <row r="111" spans="2:8">
      <c r="C111" s="84"/>
      <c r="D111" s="84" t="s">
        <v>112</v>
      </c>
      <c r="E111" s="88">
        <v>130.12</v>
      </c>
      <c r="F111" s="89">
        <f>E111*50%</f>
        <v>65.06</v>
      </c>
      <c r="G111" s="89">
        <f t="shared" ref="G111:G112" si="0">E111-F111</f>
        <v>65.06</v>
      </c>
      <c r="H111" s="41"/>
    </row>
    <row r="112" spans="2:8">
      <c r="C112" s="84"/>
      <c r="D112" s="84" t="s">
        <v>113</v>
      </c>
      <c r="E112" s="88">
        <v>71.299999999999983</v>
      </c>
      <c r="F112" s="89">
        <f>E112*100%</f>
        <v>71.299999999999983</v>
      </c>
      <c r="G112" s="89">
        <f t="shared" si="0"/>
        <v>0</v>
      </c>
      <c r="H112" s="42"/>
    </row>
    <row r="113" spans="2:9">
      <c r="C113" s="14"/>
      <c r="D113" s="14" t="s">
        <v>64</v>
      </c>
      <c r="E113" s="54">
        <f>SUM(E109:E112)</f>
        <v>582.57999999999993</v>
      </c>
      <c r="F113" s="54">
        <f t="shared" ref="F113:G113" si="1">SUM(F109:F112)</f>
        <v>231.64999999999998</v>
      </c>
      <c r="G113" s="54">
        <f t="shared" si="1"/>
        <v>199.117711816</v>
      </c>
    </row>
    <row r="114" spans="2:9">
      <c r="E114" s="32"/>
      <c r="F114" s="32"/>
      <c r="G114" s="102"/>
    </row>
    <row r="115" spans="2:9">
      <c r="E115" s="32"/>
      <c r="F115" s="32"/>
      <c r="G115" s="102"/>
    </row>
    <row r="116" spans="2:9" ht="15">
      <c r="B116" s="6" t="s">
        <v>114</v>
      </c>
      <c r="C116" s="124" t="s">
        <v>115</v>
      </c>
      <c r="D116" s="113"/>
      <c r="G116" s="43"/>
    </row>
    <row r="117" spans="2:9" ht="12.75" customHeight="1"/>
    <row r="118" spans="2:9" ht="12.75" customHeight="1">
      <c r="C118" s="115" t="s">
        <v>116</v>
      </c>
      <c r="D118" s="116"/>
      <c r="E118" s="117"/>
      <c r="F118" s="44">
        <f>E113/33649.35</f>
        <v>1.7313261623181427E-2</v>
      </c>
      <c r="G118" s="43"/>
    </row>
    <row r="119" spans="2:9">
      <c r="C119" s="115" t="s">
        <v>117</v>
      </c>
      <c r="D119" s="116"/>
      <c r="E119" s="117"/>
      <c r="F119" s="44">
        <f>G113/(33649.35-565.56)</f>
        <v>6.0185883121613333E-3</v>
      </c>
    </row>
    <row r="120" spans="2:9">
      <c r="C120" s="65"/>
      <c r="D120" s="45"/>
    </row>
    <row r="122" spans="2:9" ht="15">
      <c r="B122" s="76" t="s">
        <v>118</v>
      </c>
      <c r="C122" s="125" t="s">
        <v>119</v>
      </c>
      <c r="D122" s="126"/>
      <c r="E122" s="77"/>
      <c r="I122" s="46"/>
    </row>
    <row r="123" spans="2:9">
      <c r="B123" s="76"/>
      <c r="C123" s="111" t="s">
        <v>148</v>
      </c>
      <c r="D123" s="111"/>
      <c r="E123" s="111"/>
    </row>
    <row r="125" spans="2:9" ht="15">
      <c r="B125" s="6" t="s">
        <v>120</v>
      </c>
      <c r="C125" s="124" t="s">
        <v>121</v>
      </c>
      <c r="D125" s="113"/>
    </row>
    <row r="126" spans="2:9">
      <c r="C126" s="38"/>
      <c r="D126" s="65"/>
      <c r="F126" s="13" t="s">
        <v>146</v>
      </c>
    </row>
    <row r="127" spans="2:9">
      <c r="C127" s="103" t="s">
        <v>83</v>
      </c>
      <c r="D127" s="131" t="s">
        <v>5</v>
      </c>
      <c r="E127" s="131"/>
      <c r="F127" s="104" t="s">
        <v>75</v>
      </c>
    </row>
    <row r="128" spans="2:9">
      <c r="C128" s="74">
        <v>1</v>
      </c>
      <c r="D128" s="132" t="s">
        <v>122</v>
      </c>
      <c r="E128" s="133"/>
      <c r="F128" s="105">
        <f>187181506/1000000</f>
        <v>187.18150600000001</v>
      </c>
    </row>
    <row r="129" spans="2:7">
      <c r="C129" s="74">
        <v>2</v>
      </c>
      <c r="D129" s="132" t="s">
        <v>123</v>
      </c>
      <c r="E129" s="133"/>
      <c r="F129" s="105">
        <f>99613920/1000000</f>
        <v>99.613919999999993</v>
      </c>
    </row>
    <row r="130" spans="2:7">
      <c r="C130" s="14"/>
      <c r="D130" s="120" t="s">
        <v>64</v>
      </c>
      <c r="E130" s="120"/>
      <c r="F130" s="55">
        <f>SUM(F128:F129)</f>
        <v>286.79542600000002</v>
      </c>
    </row>
    <row r="131" spans="2:7">
      <c r="C131" s="47"/>
    </row>
    <row r="133" spans="2:7" ht="15">
      <c r="B133" s="6" t="s">
        <v>124</v>
      </c>
      <c r="C133" s="60" t="s">
        <v>125</v>
      </c>
      <c r="D133" s="66"/>
      <c r="E133" s="66"/>
      <c r="F133" s="66"/>
      <c r="G133" s="66"/>
    </row>
    <row r="134" spans="2:7">
      <c r="C134" s="38"/>
      <c r="D134" s="65"/>
      <c r="G134" s="13" t="s">
        <v>146</v>
      </c>
    </row>
    <row r="135" spans="2:7">
      <c r="C135" s="14" t="s">
        <v>83</v>
      </c>
      <c r="D135" s="48" t="s">
        <v>5</v>
      </c>
      <c r="E135" s="40" t="s">
        <v>126</v>
      </c>
      <c r="F135" s="40" t="s">
        <v>127</v>
      </c>
      <c r="G135" s="40" t="s">
        <v>128</v>
      </c>
    </row>
    <row r="136" spans="2:7">
      <c r="C136" s="74">
        <v>1</v>
      </c>
      <c r="D136" s="82" t="s">
        <v>129</v>
      </c>
      <c r="E136" s="83">
        <v>565.55999999999995</v>
      </c>
      <c r="F136" s="78">
        <v>520.83000000000004</v>
      </c>
      <c r="G136" s="44">
        <f>(E136-F136)/F136</f>
        <v>8.588214964575755E-2</v>
      </c>
    </row>
    <row r="137" spans="2:7">
      <c r="C137" s="74">
        <v>2</v>
      </c>
      <c r="D137" s="82" t="s">
        <v>130</v>
      </c>
      <c r="E137" s="83">
        <f>119336874.96/1000000</f>
        <v>119.33687495999999</v>
      </c>
      <c r="F137" s="83">
        <v>115.71</v>
      </c>
      <c r="G137" s="106">
        <f>(E137-F137)/F137</f>
        <v>3.1344524760176261E-2</v>
      </c>
    </row>
    <row r="140" spans="2:7" ht="15">
      <c r="B140" s="6" t="s">
        <v>131</v>
      </c>
      <c r="C140" s="124" t="s">
        <v>132</v>
      </c>
      <c r="D140" s="113"/>
    </row>
    <row r="141" spans="2:7">
      <c r="C141" s="38"/>
      <c r="D141" s="65"/>
      <c r="G141" s="13" t="s">
        <v>146</v>
      </c>
    </row>
    <row r="142" spans="2:7">
      <c r="C142" s="14" t="s">
        <v>83</v>
      </c>
      <c r="D142" s="14" t="s">
        <v>129</v>
      </c>
      <c r="E142" s="40" t="s">
        <v>126</v>
      </c>
      <c r="F142" s="40" t="s">
        <v>127</v>
      </c>
      <c r="G142" s="56" t="s">
        <v>133</v>
      </c>
    </row>
    <row r="143" spans="2:7">
      <c r="C143" s="74">
        <v>1</v>
      </c>
      <c r="D143" s="84" t="s">
        <v>134</v>
      </c>
      <c r="E143" s="85">
        <v>333.94</v>
      </c>
      <c r="F143" s="86">
        <v>298.2998</v>
      </c>
      <c r="G143" s="87">
        <f>E143-F143</f>
        <v>35.640199999999993</v>
      </c>
    </row>
    <row r="144" spans="2:7">
      <c r="C144" s="1">
        <v>2</v>
      </c>
      <c r="D144" s="19" t="s">
        <v>110</v>
      </c>
      <c r="E144" s="79">
        <v>0</v>
      </c>
      <c r="F144" s="59">
        <v>0</v>
      </c>
      <c r="G144" s="57">
        <f t="shared" ref="G144:G147" si="2">E144-F144</f>
        <v>0</v>
      </c>
    </row>
    <row r="145" spans="2:7">
      <c r="C145" s="1">
        <v>3</v>
      </c>
      <c r="D145" s="19" t="s">
        <v>111</v>
      </c>
      <c r="E145" s="79">
        <v>95.27</v>
      </c>
      <c r="F145" s="59">
        <v>136.77000000000001</v>
      </c>
      <c r="G145" s="57">
        <f t="shared" si="2"/>
        <v>-41.500000000000014</v>
      </c>
    </row>
    <row r="146" spans="2:7">
      <c r="C146" s="1">
        <v>4</v>
      </c>
      <c r="D146" s="19" t="s">
        <v>112</v>
      </c>
      <c r="E146" s="79">
        <v>65.06</v>
      </c>
      <c r="F146" s="59">
        <v>12.83</v>
      </c>
      <c r="G146" s="57">
        <f t="shared" si="2"/>
        <v>52.230000000000004</v>
      </c>
    </row>
    <row r="147" spans="2:7">
      <c r="C147" s="1">
        <v>5</v>
      </c>
      <c r="D147" s="19" t="s">
        <v>113</v>
      </c>
      <c r="E147" s="79">
        <v>71.290000000000006</v>
      </c>
      <c r="F147" s="59">
        <v>72.930000000000007</v>
      </c>
      <c r="G147" s="57">
        <f t="shared" si="2"/>
        <v>-1.6400000000000006</v>
      </c>
    </row>
    <row r="148" spans="2:7">
      <c r="C148" s="48"/>
      <c r="D148" s="48" t="s">
        <v>64</v>
      </c>
      <c r="E148" s="49">
        <f>SUM(E143:E147)</f>
        <v>565.55999999999995</v>
      </c>
      <c r="F148" s="49">
        <f>SUM(F143:F147)</f>
        <v>520.82979999999998</v>
      </c>
      <c r="G148" s="58">
        <f>SUM(G143:G147)</f>
        <v>44.730199999999982</v>
      </c>
    </row>
    <row r="149" spans="2:7">
      <c r="C149" s="38"/>
      <c r="D149" s="65"/>
    </row>
    <row r="150" spans="2:7">
      <c r="C150" s="38"/>
      <c r="D150" s="65"/>
    </row>
    <row r="151" spans="2:7" ht="15">
      <c r="B151" s="6" t="s">
        <v>135</v>
      </c>
      <c r="C151" s="28" t="s">
        <v>136</v>
      </c>
    </row>
    <row r="152" spans="2:7">
      <c r="C152" s="24"/>
      <c r="E152" s="12"/>
      <c r="F152" s="13" t="s">
        <v>146</v>
      </c>
    </row>
    <row r="153" spans="2:7">
      <c r="C153" s="48" t="s">
        <v>83</v>
      </c>
      <c r="D153" s="107" t="s">
        <v>5</v>
      </c>
      <c r="E153" s="109"/>
      <c r="F153" s="31" t="s">
        <v>107</v>
      </c>
      <c r="G153" s="50"/>
    </row>
    <row r="154" spans="2:7">
      <c r="C154" s="81">
        <v>1</v>
      </c>
      <c r="D154" s="127" t="s">
        <v>137</v>
      </c>
      <c r="E154" s="127"/>
      <c r="F154" s="90" t="s">
        <v>138</v>
      </c>
      <c r="G154" s="51"/>
    </row>
    <row r="155" spans="2:7">
      <c r="C155" s="81">
        <v>2</v>
      </c>
      <c r="D155" s="127" t="s">
        <v>139</v>
      </c>
      <c r="E155" s="127"/>
      <c r="F155" s="91">
        <f>SUM(F156:F159)</f>
        <v>3064.0424173199999</v>
      </c>
      <c r="G155" s="52"/>
    </row>
    <row r="156" spans="2:7">
      <c r="C156" s="84">
        <v>2.1</v>
      </c>
      <c r="D156" s="130" t="s">
        <v>140</v>
      </c>
      <c r="E156" s="130"/>
      <c r="F156" s="92">
        <f>1992389899.98/1000000</f>
        <v>1992.3898999800001</v>
      </c>
      <c r="G156" s="52"/>
    </row>
    <row r="157" spans="2:7">
      <c r="C157" s="84">
        <v>2.2000000000000002</v>
      </c>
      <c r="D157" s="130" t="s">
        <v>141</v>
      </c>
      <c r="E157" s="130"/>
      <c r="F157" s="93">
        <f>40314922/1000000</f>
        <v>40.314922000000003</v>
      </c>
      <c r="G157" s="52"/>
    </row>
    <row r="158" spans="2:7">
      <c r="C158" s="84">
        <v>2.2999999999999998</v>
      </c>
      <c r="D158" s="130" t="s">
        <v>142</v>
      </c>
      <c r="E158" s="130"/>
      <c r="F158" s="93">
        <v>0</v>
      </c>
    </row>
    <row r="159" spans="2:7">
      <c r="C159" s="84">
        <v>2.4</v>
      </c>
      <c r="D159" s="130" t="s">
        <v>143</v>
      </c>
      <c r="E159" s="130"/>
      <c r="F159" s="94">
        <f>281337595.34/1000000+750</f>
        <v>1031.33759534</v>
      </c>
      <c r="G159" s="52"/>
    </row>
    <row r="160" spans="2:7">
      <c r="C160" s="81">
        <v>3</v>
      </c>
      <c r="D160" s="127" t="s">
        <v>144</v>
      </c>
      <c r="E160" s="127"/>
      <c r="F160" s="91">
        <f>F161</f>
        <v>34.172356999999998</v>
      </c>
      <c r="G160" s="52"/>
    </row>
    <row r="161" spans="3:7">
      <c r="C161" s="84">
        <v>3.1</v>
      </c>
      <c r="D161" s="128" t="s">
        <v>145</v>
      </c>
      <c r="E161" s="129"/>
      <c r="F161" s="93">
        <f>34172357/1000000</f>
        <v>34.172356999999998</v>
      </c>
      <c r="G161" s="52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Avik Pradhan</cp:lastModifiedBy>
  <dcterms:created xsi:type="dcterms:W3CDTF">2013-08-20T08:51:48Z</dcterms:created>
  <dcterms:modified xsi:type="dcterms:W3CDTF">2015-04-30T04:37:09Z</dcterms:modified>
</cp:coreProperties>
</file>